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quivos_Assist.Financeiro_Wilson\Estatísticas\ESTATÍSTICA 2019\ESTATÍSTICAS DIVERSAS\Estatísticas_SAC_ANAC_Gov.Estado\EnvioANACmensal\"/>
    </mc:Choice>
  </mc:AlternateContent>
  <xr:revisionPtr revIDLastSave="0" documentId="13_ncr:1_{4FF2059D-3DC8-4B54-964C-6C8E604A64D5}" xr6:coauthVersionLast="43" xr6:coauthVersionMax="43" xr10:uidLastSave="{00000000-0000-0000-0000-000000000000}"/>
  <bookViews>
    <workbookView xWindow="-120" yWindow="-120" windowWidth="29040" windowHeight="15840" activeTab="11" xr2:uid="{DB3E002F-3033-48B7-A4C4-157D8D17F83A}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  <sheet name="ResumoAnual" sheetId="13" r:id="rId13"/>
  </sheets>
  <definedNames>
    <definedName name="_xlnm.Print_Area" localSheetId="3">abr!$A$1:$G$45</definedName>
    <definedName name="_xlnm.Print_Area" localSheetId="7">ago!$A$1:$G$45</definedName>
    <definedName name="_xlnm.Print_Area" localSheetId="11">dez!$A$1:$G$45</definedName>
    <definedName name="_xlnm.Print_Area" localSheetId="1">fev!$A$1:$G$45</definedName>
    <definedName name="_xlnm.Print_Area" localSheetId="0">jan!$A$1:$G$45</definedName>
    <definedName name="_xlnm.Print_Area" localSheetId="6">jul!$A$1:$G$45</definedName>
    <definedName name="_xlnm.Print_Area" localSheetId="5">jun!$A$1:$G$45</definedName>
    <definedName name="_xlnm.Print_Area" localSheetId="4">mai!$A$1:$G$45</definedName>
    <definedName name="_xlnm.Print_Area" localSheetId="2">mar!$A$1:$G$45</definedName>
    <definedName name="_xlnm.Print_Area" localSheetId="10">nov!$A$1:$G$45</definedName>
    <definedName name="_xlnm.Print_Area" localSheetId="9">out!$A$1:$G$45</definedName>
    <definedName name="_xlnm.Print_Area" localSheetId="12">ResumoAnual!$A$1:$G$45</definedName>
    <definedName name="_xlnm.Print_Area" localSheetId="8">set!$A$1:$G$45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12" l="1"/>
  <c r="G34" i="12"/>
  <c r="G32" i="12"/>
  <c r="G30" i="12"/>
  <c r="G29" i="12"/>
  <c r="G27" i="12"/>
  <c r="G25" i="12"/>
  <c r="G17" i="12"/>
  <c r="G15" i="12"/>
  <c r="G14" i="12"/>
  <c r="G13" i="12"/>
  <c r="G12" i="12"/>
  <c r="G10" i="12"/>
  <c r="G35" i="11" l="1"/>
  <c r="G34" i="11"/>
  <c r="G30" i="11"/>
  <c r="G29" i="11"/>
  <c r="G27" i="11"/>
  <c r="G25" i="11"/>
  <c r="G15" i="11"/>
  <c r="G14" i="11"/>
  <c r="G13" i="11"/>
  <c r="G12" i="11"/>
  <c r="G10" i="11"/>
  <c r="G35" i="10" l="1"/>
  <c r="G34" i="10"/>
  <c r="G32" i="10"/>
  <c r="G30" i="10"/>
  <c r="G29" i="10"/>
  <c r="G27" i="10"/>
  <c r="G25" i="10"/>
  <c r="G19" i="10"/>
  <c r="G15" i="10"/>
  <c r="G10" i="10"/>
  <c r="G14" i="10"/>
  <c r="G13" i="10"/>
  <c r="G12" i="10"/>
  <c r="G35" i="9" l="1"/>
  <c r="G34" i="9"/>
  <c r="G29" i="9"/>
  <c r="G32" i="9"/>
  <c r="G30" i="9"/>
  <c r="G27" i="9"/>
  <c r="G25" i="9"/>
  <c r="G15" i="9"/>
  <c r="G14" i="9"/>
  <c r="G12" i="9"/>
  <c r="G10" i="9"/>
  <c r="G35" i="8" l="1"/>
  <c r="G34" i="8"/>
  <c r="G30" i="8"/>
  <c r="G29" i="8"/>
  <c r="G27" i="8"/>
  <c r="G25" i="8"/>
  <c r="G10" i="8"/>
  <c r="G15" i="8" l="1"/>
  <c r="G14" i="8"/>
  <c r="G13" i="8"/>
  <c r="G12" i="8"/>
  <c r="G35" i="7" l="1"/>
  <c r="G30" i="7"/>
  <c r="G29" i="7"/>
  <c r="G27" i="7"/>
  <c r="G25" i="7"/>
  <c r="G15" i="7"/>
  <c r="G14" i="7"/>
  <c r="G13" i="7"/>
  <c r="G12" i="7"/>
  <c r="G10" i="7"/>
  <c r="G35" i="6" l="1"/>
  <c r="G32" i="6"/>
  <c r="G29" i="6"/>
  <c r="G27" i="6"/>
  <c r="G25" i="6"/>
  <c r="G14" i="6" l="1"/>
  <c r="G13" i="6"/>
  <c r="G12" i="6"/>
  <c r="G10" i="6"/>
  <c r="G35" i="5" l="1"/>
  <c r="G29" i="5"/>
  <c r="G27" i="5"/>
  <c r="G25" i="5"/>
  <c r="G14" i="5"/>
  <c r="G12" i="5"/>
  <c r="G10" i="5"/>
  <c r="G34" i="4" l="1"/>
  <c r="G32" i="4"/>
  <c r="G30" i="4"/>
  <c r="G29" i="4"/>
  <c r="G27" i="4"/>
  <c r="G25" i="4"/>
  <c r="G17" i="4" l="1"/>
  <c r="G15" i="4"/>
  <c r="G10" i="4"/>
  <c r="G12" i="4"/>
  <c r="G14" i="4"/>
  <c r="G13" i="4"/>
  <c r="G35" i="3" l="1"/>
  <c r="G34" i="3"/>
  <c r="G33" i="3"/>
  <c r="G32" i="3"/>
  <c r="G31" i="3"/>
  <c r="G30" i="3"/>
  <c r="G29" i="3"/>
  <c r="G28" i="3"/>
  <c r="G27" i="3"/>
  <c r="G26" i="3"/>
  <c r="G25" i="3"/>
  <c r="G19" i="3" l="1"/>
  <c r="G17" i="3"/>
  <c r="G15" i="3"/>
  <c r="G12" i="3"/>
  <c r="G10" i="3"/>
  <c r="G14" i="3"/>
  <c r="G35" i="2" l="1"/>
  <c r="G34" i="2"/>
  <c r="G32" i="2"/>
  <c r="G30" i="2"/>
  <c r="G29" i="2"/>
  <c r="G27" i="2"/>
  <c r="G25" i="2"/>
  <c r="G15" i="2"/>
  <c r="G17" i="2"/>
  <c r="G14" i="2"/>
  <c r="G12" i="2"/>
  <c r="G10" i="2"/>
  <c r="G42" i="13" l="1"/>
  <c r="G43" i="13"/>
  <c r="G44" i="13"/>
  <c r="G41" i="13"/>
  <c r="G26" i="13"/>
  <c r="G28" i="13"/>
  <c r="G31" i="13"/>
  <c r="G33" i="13"/>
  <c r="G11" i="13"/>
  <c r="G16" i="13"/>
  <c r="G18" i="13"/>
  <c r="G45" i="12"/>
  <c r="G36" i="12"/>
  <c r="G20" i="12"/>
  <c r="G45" i="11"/>
  <c r="G36" i="11"/>
  <c r="G20" i="11"/>
  <c r="G45" i="10"/>
  <c r="G36" i="10"/>
  <c r="G20" i="10"/>
  <c r="G45" i="9"/>
  <c r="G36" i="9"/>
  <c r="G20" i="9"/>
  <c r="G45" i="8"/>
  <c r="G36" i="8"/>
  <c r="G20" i="8"/>
  <c r="G45" i="7"/>
  <c r="G36" i="7"/>
  <c r="G20" i="7"/>
  <c r="G45" i="6"/>
  <c r="G36" i="6"/>
  <c r="G20" i="6"/>
  <c r="G45" i="5"/>
  <c r="G36" i="5"/>
  <c r="G20" i="5"/>
  <c r="G45" i="4"/>
  <c r="G36" i="4"/>
  <c r="G20" i="4"/>
  <c r="G45" i="3"/>
  <c r="G36" i="3"/>
  <c r="G20" i="3"/>
  <c r="G45" i="2"/>
  <c r="G36" i="2"/>
  <c r="G20" i="2"/>
  <c r="G35" i="1"/>
  <c r="G35" i="13" s="1"/>
  <c r="G34" i="1"/>
  <c r="G34" i="13" s="1"/>
  <c r="G32" i="1"/>
  <c r="G32" i="13" s="1"/>
  <c r="G30" i="1"/>
  <c r="G30" i="13" s="1"/>
  <c r="G29" i="1"/>
  <c r="G29" i="13" s="1"/>
  <c r="G27" i="1"/>
  <c r="G27" i="13" s="1"/>
  <c r="G25" i="1"/>
  <c r="G25" i="13" s="1"/>
  <c r="G17" i="1"/>
  <c r="G17" i="13" s="1"/>
  <c r="G15" i="1"/>
  <c r="G15" i="13" s="1"/>
  <c r="G12" i="1"/>
  <c r="G12" i="13" s="1"/>
  <c r="G10" i="1"/>
  <c r="G10" i="13" s="1"/>
  <c r="G19" i="1"/>
  <c r="G19" i="13" s="1"/>
  <c r="G14" i="1"/>
  <c r="G14" i="13" s="1"/>
  <c r="G13" i="1"/>
  <c r="G13" i="13" s="1"/>
  <c r="G45" i="13" l="1"/>
  <c r="G36" i="13"/>
  <c r="G20" i="13"/>
  <c r="G45" i="1"/>
  <c r="G36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026924E6-2F4F-421F-A020-A92060D6D98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8B1F09BE-47E9-4682-807A-A8FBD1F0F99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90C49CE-DAD2-4FBD-9406-A6B984B8B5E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D3782D75-0B30-4E10-962E-1FA855F19B6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7BF65ED8-8103-4924-9D22-2978CB9CC07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D6841582-4BF3-4737-B049-70599352D19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2DFB9844-C184-443D-B792-6E5D3B6CFE2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BF033471-751B-4232-A83A-762A86CC858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506A71CE-FBBE-424F-B535-0ACDED56B17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CA11DCED-120B-4FEF-8318-0803569327C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CAE0F4CB-0412-40D4-8266-747AA195D6D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689AFDF-5FE3-418B-9AE8-E32A1DAF37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5E08DEAB-D0B5-45A6-9B10-7AC50DF2362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E03E1D0A-F9F1-4A8C-A620-E15C6E855AC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3AB3FF98-1A06-4D7E-919A-ACC815AF34F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ADD83D66-824B-44C2-AD78-1E6D53544E3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F5479FE5-759F-482B-83A3-E7D08CD175F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2F9ADAE-F084-4ECC-94AC-75234D6B332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52A1C6F1-D1A2-41F2-B284-AC09022FA71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DD5EB910-7C8C-406E-BE9E-6C4F61BCA08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7F1656BE-C8C5-47DF-9F72-8E9A1D162D7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913655BE-055E-469A-B270-71C63AFE597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922D54AF-0D94-4585-8798-1BE1A2BD40B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63E42F9-C812-44BC-A519-E55A46CE3F8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831FF0E2-6645-4121-94D7-1C715512F6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8FC586B-F8D4-4F19-AFAB-2B8A43A4CCE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6D2E0585-2FED-42AE-A713-68B7F9CB79A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3E33A7F1-598A-4EEC-B130-3B0E1AFC99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0AE630EF-2D7B-49E2-8FB1-D5A772194D0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380925E4-695E-4B1F-A5A5-BCFB31161E2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1C1AA12-8FE3-4E16-8F19-B0AD822968C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9C7E56C3-1CD6-453C-A12C-26DEAF16251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8285A301-FB35-40F8-B003-B33F3F45738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4BAD463E-BE98-4398-98C5-EE794B67F30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F99B3AB-C3D6-4622-962E-B7781507D2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813DAB62-E4B5-4372-B9C5-DAA751E7DCA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F7DDE408-E09A-4C9B-BB9B-7EA878178BB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B1CD7C0D-D3B0-40D4-BA0D-0E2E1486F7E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B6992601-AAFC-4ADE-9B7A-048DF629ADA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2F1337F7-EE21-46C9-9B71-5B90D9D1643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219F5DCC-1D6A-4FEB-9031-752EFB56810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865DAB3B-0B15-4FAA-9F3A-2BF889B551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C89ABE47-1D30-44B7-A716-6A1C07957BA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5459DBCE-F6B1-4DD5-8AB7-2B8E44FCC19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BB507D39-EB33-4737-B102-BB281FAA64C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83BCAE7B-490B-4648-B502-40D129C2D59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9BE349DC-A437-4BAF-9298-8E552663484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F88760D1-1845-4104-BFAD-50CD708D4A1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13F1F13C-9E55-46F9-AC24-5A3C191C7E2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7966A95E-7ADE-4D01-8264-949D412E72A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421B4B31-3488-4C59-88CB-3F6B1053A62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6A1A558-947B-4EDE-8431-3CE2C98460F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D6F4FD6F-05DB-4433-92DD-92D2459A327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40AD5115-A510-4429-8DB3-E9D1BF5B15B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0BB9B688-9F2E-446D-B987-E3BC32EE2D3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4E77E459-A63C-4E98-BD27-D86B8ECB170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65B22D67-5F83-4C6E-80E7-E9D63BF32CA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4EC6ABE1-FAEE-403E-85D7-12067A2FC05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DBC40C73-83FC-4863-852A-764818E36AF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635C2CA0-F2C9-46F0-9E21-569B687E8BE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EF35C734-0789-4372-B0AB-80E0701BF8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A71F967A-1456-4ADC-9160-81B6DB902D2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B3FD59BA-6285-4692-BAD4-D54C7A6D5E1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8EA5E541-4C8E-4551-9C33-A50834A8316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2B90ABCA-AC40-471E-B3B1-A81E9604ED2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1A49A007-DDEB-4B86-A6C4-8DE6CD56D26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029A44F8-DAAA-4859-A318-8F595A5D40A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2EB534E8-4CD8-4F80-A39E-B004F39CADC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CA496579-4115-4269-A01A-06086F0087B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4125B07-79EF-4FA2-ACD2-998FA50CE13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9D8C11FB-1920-4015-8F2D-4803DE121B1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32D3061F-7586-4BFD-89A5-97A79DF12E3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44B5F151-C694-41B4-8AA1-4B822F8AE38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BD9C956-DFED-4D27-B2B2-88A731AA6CE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483068B-9CAD-4FC6-803E-137EA4507CF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709B3A94-826A-414D-9EA6-8D097770487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F0F1D011-8BC2-4E79-ADEE-494B80BC818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3A28CD7B-A972-492C-A11C-D329DF227D1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8C10AE1F-91D9-4789-8AD2-2D4265C6CD2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B071F19-D4B1-447C-ACAF-A50BB860A36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CC71CA5-3E5F-4439-9FA8-318302FE6E3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75ED5B5-1916-4F33-8485-B4B4DB14199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866B0052-7B0E-4C81-A402-9AED977285D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86BE2CB2-ECFD-496B-AA9D-8A48FD6B1FD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F1EA2761-4084-4432-AFC6-27B99FE1129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D3E587A7-6D62-4A9A-8FEC-6BD3E99921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C86529C-BAF8-4E1B-9A91-0789A08DA01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1C94361A-5A34-4913-BB54-85C5221B18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30D42030-0CB1-4DD5-B8B0-187CC976C61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A948B2B0-758F-4062-8FB0-4D7EFC87CDC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BDB0C55D-E4E5-4B3F-AF29-DCB01849680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sharedStrings.xml><?xml version="1.0" encoding="utf-8"?>
<sst xmlns="http://schemas.openxmlformats.org/spreadsheetml/2006/main" count="793" uniqueCount="39">
  <si>
    <t>RESUMO DE MOVIMENTAÇÃO AEROPORTUÁRIA</t>
  </si>
  <si>
    <t>MOVIMENTAÇÃO DE PASSAGEIROS</t>
  </si>
  <si>
    <t>(UNIDADE DE PASSAGEIROS)</t>
  </si>
  <si>
    <t>Especificação</t>
  </si>
  <si>
    <t>Quantidade</t>
  </si>
  <si>
    <t>Aeronaves do Grupo I - Regulares</t>
  </si>
  <si>
    <t>Embarcados</t>
  </si>
  <si>
    <t>Desembarcados</t>
  </si>
  <si>
    <t>Voo Doméstico</t>
  </si>
  <si>
    <t>Aeronaves do Grupo II</t>
  </si>
  <si>
    <t>Embarcados + Desembarcados</t>
  </si>
  <si>
    <t>TOTAL</t>
  </si>
  <si>
    <t>MOVIMENTAÇÃO DE AERONAVES</t>
  </si>
  <si>
    <t>(POUSOS + DECOLAGENS)</t>
  </si>
  <si>
    <t>Aeronaves de passageiros</t>
  </si>
  <si>
    <t>Aeronaves de carga</t>
  </si>
  <si>
    <t>Aeronaves militares</t>
  </si>
  <si>
    <t>MOVIMENTAÇÃO DE CARGA (Kg)</t>
  </si>
  <si>
    <t>(Incluir Encomendas Courier e Mala Postal)</t>
  </si>
  <si>
    <t>Embarcada</t>
  </si>
  <si>
    <t>Desembarcada</t>
  </si>
  <si>
    <t>Voo Internacional</t>
  </si>
  <si>
    <t>Aeronaves do Grupo I - Não Regulares</t>
  </si>
  <si>
    <r>
      <rPr>
        <b/>
        <sz val="10"/>
        <color theme="1"/>
        <rFont val="Times New Roman"/>
        <family val="1"/>
      </rPr>
      <t>Aeroporto:</t>
    </r>
    <r>
      <rPr>
        <sz val="10"/>
        <color theme="1"/>
        <rFont val="Times New Roman"/>
        <family val="1"/>
      </rPr>
      <t xml:space="preserve"> Aeroporto de Porto Seguro - SBPS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</si>
  <si>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01/2019</t>
    </r>
  </si>
  <si>
    <r>
      <rPr>
        <b/>
        <sz val="10"/>
        <color theme="1"/>
        <rFont val="Times New Roman"/>
        <family val="1"/>
      </rPr>
      <t>Responsável pela informação:</t>
    </r>
    <r>
      <rPr>
        <sz val="10"/>
        <color theme="1"/>
        <rFont val="Times New Roman"/>
        <family val="1"/>
      </rPr>
      <t xml:space="preserve"> Carlos Roberto Reis Rebouças</t>
    </r>
  </si>
  <si>
    <r>
      <rPr>
        <b/>
        <sz val="10"/>
        <color theme="1"/>
        <rFont val="Times New Roman"/>
        <family val="1"/>
      </rPr>
      <t>Telefone:</t>
    </r>
    <r>
      <rPr>
        <sz val="10"/>
        <color theme="1"/>
        <rFont val="Times New Roman"/>
        <family val="1"/>
      </rPr>
      <t xml:space="preserve"> (73) 3288-3113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</si>
  <si>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02/2019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</si>
  <si>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03/2019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</si>
  <si>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04/2019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</si>
  <si>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05/2019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</si>
  <si>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06/2019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</si>
  <si>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07/2019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</si>
  <si>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08/2019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</si>
  <si>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09/2019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</si>
  <si>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10/2019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</si>
  <si>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11/2019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</si>
  <si>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12/2019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</si>
  <si>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Ano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</si>
</sst>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1D212411-B90F-4F56-8A62-7F25DF853E5E}"/>
            </a:ext>
          </a:extLst>
        </xdr:cNvPr>
        <xdr:cNvSpPr>
          <a:spLocks noChangeShapeType="1"/>
        </xdr:cNvSpPr>
      </xdr:nvSpPr>
      <xdr:spPr bwMode="auto">
        <a:xfrm>
          <a:off x="9525" y="381000"/>
          <a:ext cx="0" cy="6096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701EC4F4-848E-4AEA-B7B8-902EA7809207}"/>
            </a:ext>
          </a:extLst>
        </xdr:cNvPr>
        <xdr:cNvSpPr>
          <a:spLocks noChangeShapeType="1"/>
        </xdr:cNvSpPr>
      </xdr:nvSpPr>
      <xdr:spPr bwMode="auto">
        <a:xfrm>
          <a:off x="6115050" y="381000"/>
          <a:ext cx="0" cy="6096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ABFACDAA-7089-45B4-BC1D-581126532B91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91BA97E-A172-446B-8738-6D166F0D313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A252840-660E-4206-A384-013EC41BB7D5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911BA24-A556-463F-8513-C2AAE7C436E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3E24052-B1C5-4475-99A3-A7281552195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5B7256C-7E26-4C34-87A7-8508D95CC8C3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0A6BD8D-2B18-4BCB-8EF1-FF2C5FFBFA5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0DE0EA8-0EFA-4676-8F7D-B7ADB67F7CB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73DB129-D323-447A-AC70-B7500FB70208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5255F3B-EBB9-456A-AF3B-A70E59DDBF34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6207500-E284-44F2-A1E2-82673450B39A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0AE2044-C691-4D09-9FF2-DF761AFC26A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F32C367-4624-4DDB-A4B0-E135795973BE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BB89A5E-9C88-475D-A1BF-9D331D3566C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09C7E2F-DEE7-47B4-BED1-E44C463DD1EC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1DD34D0-7D9C-4117-BAF0-9E226B1A24ED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8D070EC-4388-44A2-9C49-39B023DCFF7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D19BBB4-BA79-4156-A21C-FF8FF0D89F69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976434A-DFB2-45B6-BD79-04A8346AF0B8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5A12E76-4C65-40A0-AD0B-AC15A5EC4DA8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496C6C6-8CD7-4C1F-B67F-43C94258E7F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C26DB7E-F36D-4282-8D2C-8142712AC336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F0A6947-5E16-4F15-821A-002943FFF1FD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F875F7C-0506-4809-A438-B5C7BCA4A61B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BA55-069D-4559-A1BE-F968FFB3D421}">
  <dimension ref="A1:G45"/>
  <sheetViews>
    <sheetView showGridLines="0" view="pageBreakPreview" topLeftCell="A25" zoomScaleNormal="100" zoomScaleSheetLayoutView="100" workbookViewId="0">
      <selection activeCell="J42" sqref="J42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24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92523+(404+480+1120)</f>
        <v>94527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85970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19302+(140+168+12)</f>
        <v>19622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f>18869+77</f>
        <v>18946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206+181</f>
        <v>387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2668+(45+6)</f>
        <v>2719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2963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f>966+(20)</f>
        <v>986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1378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f>14+16</f>
        <v>30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227528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745*2</f>
        <v>1490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117*2</f>
        <v>234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354*2</f>
        <v>708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22*2</f>
        <v>44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f>9*2</f>
        <v>18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4*2</f>
        <v>8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10*2</f>
        <v>20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2522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41938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21174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63112</v>
      </c>
    </row>
  </sheetData>
  <mergeCells count="60">
    <mergeCell ref="D21:G21"/>
    <mergeCell ref="C15:D16"/>
    <mergeCell ref="E15:F15"/>
    <mergeCell ref="E16:F16"/>
    <mergeCell ref="A23:G23"/>
    <mergeCell ref="A22:G22"/>
    <mergeCell ref="C34:F34"/>
    <mergeCell ref="A30:B34"/>
    <mergeCell ref="E27:F27"/>
    <mergeCell ref="E28:F28"/>
    <mergeCell ref="C30:D31"/>
    <mergeCell ref="E30:F30"/>
    <mergeCell ref="E31:F31"/>
    <mergeCell ref="C32:D33"/>
    <mergeCell ref="E32:F32"/>
    <mergeCell ref="E33:F33"/>
    <mergeCell ref="C27:D28"/>
    <mergeCell ref="A25:B29"/>
    <mergeCell ref="C29:F29"/>
    <mergeCell ref="C25:D26"/>
    <mergeCell ref="E25:F25"/>
    <mergeCell ref="E26:F26"/>
    <mergeCell ref="A45:F45"/>
    <mergeCell ref="D44:F44"/>
    <mergeCell ref="D43:F43"/>
    <mergeCell ref="D42:F42"/>
    <mergeCell ref="D41:F41"/>
    <mergeCell ref="A41:C42"/>
    <mergeCell ref="A43:C44"/>
    <mergeCell ref="A24:F24"/>
    <mergeCell ref="A1:G1"/>
    <mergeCell ref="A7:G7"/>
    <mergeCell ref="A8:G8"/>
    <mergeCell ref="A10:B14"/>
    <mergeCell ref="E13:F13"/>
    <mergeCell ref="C14:D14"/>
    <mergeCell ref="E14:F14"/>
    <mergeCell ref="C10:D11"/>
    <mergeCell ref="E10:F10"/>
    <mergeCell ref="E11:F11"/>
    <mergeCell ref="E12:F12"/>
    <mergeCell ref="F5:G5"/>
    <mergeCell ref="A15:B19"/>
    <mergeCell ref="C17:D18"/>
    <mergeCell ref="E17:F17"/>
    <mergeCell ref="A3:G3"/>
    <mergeCell ref="A4:G4"/>
    <mergeCell ref="A5:E5"/>
    <mergeCell ref="A9:F9"/>
    <mergeCell ref="A20:F20"/>
    <mergeCell ref="E18:F18"/>
    <mergeCell ref="C12:D13"/>
    <mergeCell ref="C19:D19"/>
    <mergeCell ref="E19:F19"/>
    <mergeCell ref="A36:F36"/>
    <mergeCell ref="A38:G38"/>
    <mergeCell ref="A39:G39"/>
    <mergeCell ref="A40:F40"/>
    <mergeCell ref="A35:F35"/>
    <mergeCell ref="D37:G37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7421-0C46-4457-B4CA-BEA8D4060390}">
  <dimension ref="A1:G45"/>
  <sheetViews>
    <sheetView showGridLines="0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35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62365+(1737-341)</f>
        <v>63761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64359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13748+173+149</f>
        <v>14070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f>10861+182</f>
        <v>11043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119+44+129+29</f>
        <v>321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698+341</f>
        <v>1039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721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v>1634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805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f>3+3</f>
        <v>6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157759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445*2</f>
        <v>890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(79+2)*2</f>
        <v>162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106*2</f>
        <v>212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9*2</f>
        <v>18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f>10*2</f>
        <v>20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1*2</f>
        <v>2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(7+37)*2</f>
        <v>88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1392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144347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23030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167377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2B9A-D9CE-4D02-A767-E0EF6187B0E8}">
  <dimension ref="A1:G45"/>
  <sheetViews>
    <sheetView showGridLines="0" view="pageBreakPreview" topLeftCell="A19" zoomScaleNormal="100" zoomScaleSheetLayoutView="100" workbookViewId="0">
      <selection activeCell="G29" sqref="G29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36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64719+(2168-465)</f>
        <v>66422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66152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9988+230</f>
        <v>10218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f>9779+243</f>
        <v>10022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78+103</f>
        <v>181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461+465</f>
        <v>926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494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v>0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0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v>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154415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485*2</f>
        <v>970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(60+2)*2</f>
        <v>124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101*2</f>
        <v>202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8*2</f>
        <v>16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v>0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1*2</f>
        <v>2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(21+40)*2</f>
        <v>122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1436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113155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23907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137062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00CF-82D2-4979-9722-8A52CBEAE0BA}">
  <dimension ref="A1:G45"/>
  <sheetViews>
    <sheetView showGridLines="0" tabSelected="1" view="pageBreakPreview" zoomScaleNormal="100" zoomScaleSheetLayoutView="100" workbookViewId="0">
      <selection activeCell="Q35" sqref="Q3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37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72575+1909</f>
        <v>74484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93262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11225+230</f>
        <v>11455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f>12923+609</f>
        <v>13532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60+89</f>
        <v>149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689+219</f>
        <v>908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1103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f>99</f>
        <v>99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190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v>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195182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677*2</f>
        <v>1354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(81+6)*2</f>
        <v>174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185*2</f>
        <v>370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11*2</f>
        <v>22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f>2*2</f>
        <v>4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3*2</f>
        <v>6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30*2</f>
        <v>60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1990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96815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33355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130170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F6FE-683D-47EA-B351-CE389E559374}">
  <dimension ref="A1:G45"/>
  <sheetViews>
    <sheetView showGridLines="0" view="pageBreakPreview" topLeftCell="A28" zoomScaleNormal="100" zoomScaleSheetLayoutView="100" workbookViewId="0">
      <selection activeCell="P27" sqref="P27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38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jan!G10+fev!G10+mar!G10+abr!G10+mai!G10+jun!G10+jul!G10+ago!G10+set!G10+out!G10+nov!G10+dez!G10</f>
        <v>787729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f>jan!G11+fev!G11+mar!G11+abr!G11+mai!G11+jun!G11+jul!G11+ago!G11+set!G11+out!G11+nov!G11+dez!G11</f>
        <v>784075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jan!G12+fev!G12+mar!G12+abr!G12+mai!G12+jun!G12+jul!G12+ago!G12+set!G12+out!G12+nov!G12+dez!G12</f>
        <v>158257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f>jan!G13+fev!G13+mar!G13+abr!G13+mai!G13+jun!G13+jul!G13+ago!G13+set!G13+out!G13+nov!G13+dez!G13</f>
        <v>157444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jan!G14+fev!G14+mar!G14+abr!G14+mai!G14+jun!G14+jul!G14+ago!G14+set!G14+out!G14+nov!G14+dez!G14</f>
        <v>2492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jan!G15+fev!G15+mar!G15+abr!G15+mai!G15+jun!G15+jul!G15+ago!G15+set!G15+out!G15+nov!G15+dez!G15</f>
        <v>14828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f>jan!G16+fev!G16+mar!G16+abr!G16+mai!G16+jun!G16+jul!G16+ago!G16+set!G16+out!G16+nov!G16+dez!G16</f>
        <v>13088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f>jan!G17+fev!G17+mar!G17+abr!G17+mai!G17+jun!G17+jul!G17+ago!G17+set!G17+out!G17+nov!G17+dez!G17</f>
        <v>8078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f>jan!G18+fev!G18+mar!G18+abr!G18+mai!G18+jun!G18+jul!G18+ago!G18+set!G18+out!G18+nov!G18+dez!G18</f>
        <v>7716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f>jan!G19+fev!G19+mar!G19+abr!G19+mai!G19+jun!G19+jul!G19+ago!G19+set!G19+out!G19+nov!G19+dez!G19</f>
        <v>58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1933765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jan!G25+fev!G25+mar!G25+abr!G25+mai!G25+jun!G25+jul!G25+ago!G25+set!G25+out!G25+nov!G25+dez!G25</f>
        <v>11746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f>jan!G26+fev!G26+mar!G26+abr!G26+mai!G26+jun!G26+jul!G26+ago!G26+set!G26+out!G26+nov!G26+dez!G26</f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jan!G27+fev!G27+mar!G27+abr!G27+mai!G27+jun!G27+jul!G27+ago!G27+set!G27+out!G27+nov!G27+dez!G27</f>
        <v>2020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f>jan!G28+fev!G28+mar!G28+abr!G28+mai!G28+jun!G28+jul!G28+ago!G28+set!G28+out!G28+nov!G28+dez!G28</f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jan!G29+fev!G29+mar!G29+abr!G29+mai!G29+jun!G29+jul!G29+ago!G29+set!G29+out!G29+nov!G29+dez!G29</f>
        <v>3134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jan!G30+fev!G30+mar!G30+abr!G30+mai!G30+jun!G30+jul!G30+ago!G30+set!G30+out!G30+nov!G30+dez!G30</f>
        <v>238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f>jan!G31+fev!G31+mar!G31+abr!G31+mai!G31+jun!G31+jul!G31+ago!G31+set!G31+out!G31+nov!G31+dez!G31</f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f>jan!G32+fev!G32+mar!G32+abr!G32+mai!G32+jun!G32+jul!G32+ago!G32+set!G32+out!G32+nov!G32+dez!G32</f>
        <v>114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f>jan!G33+fev!G33+mar!G33+abr!G33+mai!G33+jun!G33+jul!G33+ago!G33+set!G33+out!G33+nov!G33+dez!G33</f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jan!G34+fev!G34+mar!G34+abr!G34+mai!G34+jun!G34+jul!G34+ago!G34+set!G34+out!G34+nov!G34+dez!G34</f>
        <v>36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jan!G35+fev!G35+mar!G35+abr!G35+mai!G35+jun!G35+jul!G35+ago!G35+set!G35+out!G35+nov!G35+dez!G35</f>
        <v>474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17762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f>jan!G41+fev!G41+mar!G41+abr!G41+mai!G41+jun!G41+jul!G41+ago!G41+set!G41+out!G41+nov!G41+dez!G41</f>
        <v>1112037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f>jan!G42+fev!G42+mar!G42+abr!G42+mai!G42+jun!G42+jul!G42+ago!G42+set!G42+out!G42+nov!G42+dez!G42</f>
        <v>265309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f>jan!G43+fev!G43+mar!G43+abr!G43+mai!G43+jun!G43+jul!G43+ago!G43+set!G43+out!G43+nov!G43+dez!G43</f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f>jan!G44+fev!G44+mar!G44+abr!G44+mai!G44+jun!G44+jul!G44+ago!G44+set!G44+out!G44+nov!G44+dez!G44</f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1377346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E097-6B39-4268-B472-F1D4D2A702AC}">
  <dimension ref="A1:G45"/>
  <sheetViews>
    <sheetView showGridLines="0" view="pageBreakPreview" topLeftCell="A28" zoomScaleNormal="100" zoomScaleSheetLayoutView="100" workbookViewId="0">
      <selection activeCell="G42" sqref="G42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27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61142+1153</f>
        <v>62295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55874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11632+197</f>
        <v>11829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v>12203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69+65</f>
        <v>134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2680+50</f>
        <v>2730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2623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f>1189+28</f>
        <v>1217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1204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v>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150109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415*2</f>
        <v>830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67*2</f>
        <v>134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140*2</f>
        <v>280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18*2</f>
        <v>36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f>8*2</f>
        <v>16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4*2</f>
        <v>8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8*2</f>
        <v>16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1320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85392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18394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103786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1501-DE18-4594-80E5-B2EDE783F0A4}">
  <dimension ref="A1:G45"/>
  <sheetViews>
    <sheetView showGridLines="0" view="pageBreakPreview" topLeftCell="A25" zoomScaleNormal="100" zoomScaleSheetLayoutView="100" workbookViewId="0">
      <selection activeCell="G43" sqref="G43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28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58028+1238</f>
        <v>59266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57323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13167+236</f>
        <v>13403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v>13149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8+12</f>
        <v>20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1752+41</f>
        <v>1793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1780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f>447+10</f>
        <v>457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110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f>11+11</f>
        <v>22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147323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425*2</f>
        <v>850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f>0*2</f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82*2</f>
        <v>164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f>0*2</f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212*2</f>
        <v>424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13*2</f>
        <v>26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f>0*2</f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f>3*2</f>
        <v>6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f>0*2</f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1*2</f>
        <v>2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5*2</f>
        <v>10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1482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85085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18352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103437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9AA7-D2CA-4E6B-8007-334C01FC5E57}">
  <dimension ref="A1:G45"/>
  <sheetViews>
    <sheetView showGridLines="0" view="pageBreakPreview" topLeftCell="A31" zoomScaleNormal="100" zoomScaleSheetLayoutView="100" workbookViewId="0">
      <selection activeCell="J45" sqref="J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29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52500+1306</f>
        <v>53806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51529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9623+215</f>
        <v>9838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f>9375+136</f>
        <v>9511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4+2</f>
        <v>6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1546+38</f>
        <v>1584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1267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f>352+9</f>
        <v>361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360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v>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128262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382*2</f>
        <v>764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(61+2)*2</f>
        <v>126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115*2</f>
        <v>230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12*2</f>
        <v>24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f>2*2</f>
        <v>4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1*2</f>
        <v>2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v>0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1150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103853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19862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123715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3570-8B57-4CE3-AAAA-FD49D73216EF}">
  <dimension ref="A1:G45"/>
  <sheetViews>
    <sheetView showGridLines="0" view="pageBreakPreview" topLeftCell="A22" zoomScaleNormal="100" zoomScaleSheetLayoutView="100" workbookViewId="0">
      <selection activeCell="N39" sqref="N39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30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51451+1277</f>
        <v>52728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51426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7453+169+129</f>
        <v>7751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v>7621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40+49</f>
        <v>89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v>0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0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v>0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0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v>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119615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392*2</f>
        <v>784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(44+1)*2</f>
        <v>90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72*2</f>
        <v>144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v>0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v>0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v>0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16*2</f>
        <v>32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1050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88702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18964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107666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8C52-EA85-4CED-A4C7-BC545A48994B}">
  <dimension ref="A1:G45"/>
  <sheetViews>
    <sheetView showGridLines="0" view="pageBreakPreview" topLeftCell="A13" zoomScaleNormal="100" zoomScaleSheetLayoutView="100" workbookViewId="0">
      <selection activeCell="G25" sqref="G2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31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52845+1936</f>
        <v>54781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56410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8289+161</f>
        <v>8450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f>8061+4974</f>
        <v>13035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201+273</f>
        <v>474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v>0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0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v>166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0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v>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133316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427*2</f>
        <v>854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(50+32)*2</f>
        <v>164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80*2</f>
        <v>160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v>0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f>1*2</f>
        <v>2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v>0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15*2</f>
        <v>30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1210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85695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27529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113224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9DDB2-4C78-4714-803C-95FF433A2DC4}">
  <dimension ref="A1:G45"/>
  <sheetViews>
    <sheetView showGridLines="0" view="pageBreakPreview" topLeftCell="A25" zoomScaleNormal="100" zoomScaleSheetLayoutView="100" workbookViewId="0">
      <selection activeCell="N33" sqref="N33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32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78623+1608</f>
        <v>80231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81512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28903+134</f>
        <v>29037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f>26409+973</f>
        <v>27382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107+127</f>
        <v>234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476+420</f>
        <v>896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652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v>0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0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v>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219944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607*2</f>
        <v>1214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(165+6)*2</f>
        <v>342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69*2</f>
        <v>138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7*2</f>
        <v>14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v>0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v>0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14*2</f>
        <v>28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1736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97340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27172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124512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57F3-06E2-405A-95A9-C866462B85DE}">
  <dimension ref="A1:G45"/>
  <sheetViews>
    <sheetView showGridLines="0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33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65155+(1938-591)</f>
        <v>66502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61047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12102+160</f>
        <v>12262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f>8121+252</f>
        <v>8373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61+8+76+20</f>
        <v>165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566+591</f>
        <v>1157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866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v>0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0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v>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150372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455*2</f>
        <v>910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(77+3)*2</f>
        <v>160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59*2</f>
        <v>118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10*2</f>
        <v>20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v>0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1*2</f>
        <v>2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15*2</f>
        <v>30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1240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100756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19802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120558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DCAC-C723-4046-B8ED-C1A2F89E3BBA}">
  <dimension ref="A1:G45"/>
  <sheetViews>
    <sheetView showGridLines="0" view="pageBreakPreview" topLeftCell="A10" zoomScaleNormal="100" zoomScaleSheetLayoutView="100" workbookViewId="0">
      <selection activeCell="G29" sqref="G29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0.100000000000001" customHeight="1" x14ac:dyDescent="0.25"/>
    <row r="3" spans="1:7" ht="20.100000000000001" customHeight="1" x14ac:dyDescent="0.25">
      <c r="A3" s="19" t="s">
        <v>23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19" t="s">
        <v>34</v>
      </c>
      <c r="B4" s="19"/>
      <c r="C4" s="19"/>
      <c r="D4" s="19"/>
      <c r="E4" s="19"/>
      <c r="F4" s="19"/>
      <c r="G4" s="19"/>
    </row>
    <row r="5" spans="1:7" ht="20.100000000000001" customHeight="1" x14ac:dyDescent="0.25">
      <c r="A5" s="20" t="s">
        <v>25</v>
      </c>
      <c r="B5" s="20"/>
      <c r="C5" s="20"/>
      <c r="D5" s="20"/>
      <c r="E5" s="20"/>
      <c r="F5" s="25" t="s">
        <v>26</v>
      </c>
      <c r="G5" s="25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1" t="s">
        <v>1</v>
      </c>
      <c r="B7" s="12"/>
      <c r="C7" s="12"/>
      <c r="D7" s="12"/>
      <c r="E7" s="12"/>
      <c r="F7" s="12"/>
      <c r="G7" s="13"/>
    </row>
    <row r="8" spans="1:7" ht="20.100000000000001" customHeight="1" x14ac:dyDescent="0.25">
      <c r="A8" s="22" t="s">
        <v>2</v>
      </c>
      <c r="B8" s="23"/>
      <c r="C8" s="23"/>
      <c r="D8" s="23"/>
      <c r="E8" s="23"/>
      <c r="F8" s="23"/>
      <c r="G8" s="24"/>
    </row>
    <row r="9" spans="1:7" ht="20.100000000000001" customHeight="1" x14ac:dyDescent="0.25">
      <c r="A9" s="10" t="s">
        <v>3</v>
      </c>
      <c r="B9" s="10"/>
      <c r="C9" s="10"/>
      <c r="D9" s="10"/>
      <c r="E9" s="10"/>
      <c r="F9" s="10"/>
      <c r="G9" s="7" t="s">
        <v>4</v>
      </c>
    </row>
    <row r="10" spans="1:7" ht="20.100000000000001" customHeight="1" x14ac:dyDescent="0.25">
      <c r="A10" s="17" t="s">
        <v>8</v>
      </c>
      <c r="B10" s="17"/>
      <c r="C10" s="17" t="s">
        <v>5</v>
      </c>
      <c r="D10" s="17"/>
      <c r="E10" s="17" t="s">
        <v>6</v>
      </c>
      <c r="F10" s="17"/>
      <c r="G10" s="9">
        <f>57654+(1803-531)</f>
        <v>58926</v>
      </c>
    </row>
    <row r="11" spans="1:7" ht="20.100000000000001" customHeight="1" x14ac:dyDescent="0.25">
      <c r="A11" s="17"/>
      <c r="B11" s="17"/>
      <c r="C11" s="17"/>
      <c r="D11" s="17"/>
      <c r="E11" s="17" t="s">
        <v>7</v>
      </c>
      <c r="F11" s="17"/>
      <c r="G11" s="9">
        <v>59211</v>
      </c>
    </row>
    <row r="12" spans="1:7" ht="20.100000000000001" customHeight="1" x14ac:dyDescent="0.25">
      <c r="A12" s="17"/>
      <c r="B12" s="17"/>
      <c r="C12" s="17" t="s">
        <v>22</v>
      </c>
      <c r="D12" s="17"/>
      <c r="E12" s="17" t="s">
        <v>6</v>
      </c>
      <c r="F12" s="17"/>
      <c r="G12" s="9">
        <f>10117+205</f>
        <v>10322</v>
      </c>
    </row>
    <row r="13" spans="1:7" ht="20.100000000000001" customHeight="1" x14ac:dyDescent="0.25">
      <c r="A13" s="17"/>
      <c r="B13" s="17"/>
      <c r="C13" s="17"/>
      <c r="D13" s="17"/>
      <c r="E13" s="17" t="s">
        <v>7</v>
      </c>
      <c r="F13" s="17"/>
      <c r="G13" s="9">
        <v>12627</v>
      </c>
    </row>
    <row r="14" spans="1:7" ht="20.100000000000001" customHeight="1" x14ac:dyDescent="0.25">
      <c r="A14" s="17"/>
      <c r="B14" s="17"/>
      <c r="C14" s="17" t="s">
        <v>9</v>
      </c>
      <c r="D14" s="17"/>
      <c r="E14" s="17" t="s">
        <v>10</v>
      </c>
      <c r="F14" s="17"/>
      <c r="G14" s="9">
        <f>133+5+182+12</f>
        <v>332</v>
      </c>
    </row>
    <row r="15" spans="1:7" ht="20.100000000000001" customHeight="1" x14ac:dyDescent="0.25">
      <c r="A15" s="17" t="s">
        <v>21</v>
      </c>
      <c r="B15" s="17"/>
      <c r="C15" s="17" t="s">
        <v>5</v>
      </c>
      <c r="D15" s="17"/>
      <c r="E15" s="17" t="s">
        <v>6</v>
      </c>
      <c r="F15" s="17"/>
      <c r="G15" s="9">
        <f>545+531</f>
        <v>1076</v>
      </c>
    </row>
    <row r="16" spans="1:7" ht="20.100000000000001" customHeight="1" x14ac:dyDescent="0.25">
      <c r="A16" s="17"/>
      <c r="B16" s="17"/>
      <c r="C16" s="17"/>
      <c r="D16" s="17"/>
      <c r="E16" s="17" t="s">
        <v>7</v>
      </c>
      <c r="F16" s="17"/>
      <c r="G16" s="9">
        <v>619</v>
      </c>
    </row>
    <row r="17" spans="1:7" ht="20.100000000000001" customHeight="1" x14ac:dyDescent="0.25">
      <c r="A17" s="17"/>
      <c r="B17" s="17"/>
      <c r="C17" s="17" t="s">
        <v>22</v>
      </c>
      <c r="D17" s="17"/>
      <c r="E17" s="17" t="s">
        <v>6</v>
      </c>
      <c r="F17" s="17"/>
      <c r="G17" s="9">
        <v>3158</v>
      </c>
    </row>
    <row r="18" spans="1:7" ht="20.100000000000001" customHeight="1" x14ac:dyDescent="0.25">
      <c r="A18" s="17"/>
      <c r="B18" s="17"/>
      <c r="C18" s="17"/>
      <c r="D18" s="17"/>
      <c r="E18" s="17" t="s">
        <v>7</v>
      </c>
      <c r="F18" s="17"/>
      <c r="G18" s="9">
        <v>3669</v>
      </c>
    </row>
    <row r="19" spans="1:7" ht="20.100000000000001" customHeight="1" x14ac:dyDescent="0.25">
      <c r="A19" s="17"/>
      <c r="B19" s="17"/>
      <c r="C19" s="17" t="s">
        <v>9</v>
      </c>
      <c r="D19" s="17"/>
      <c r="E19" s="17" t="s">
        <v>10</v>
      </c>
      <c r="F19" s="17"/>
      <c r="G19" s="9">
        <v>0</v>
      </c>
    </row>
    <row r="20" spans="1:7" s="4" customFormat="1" ht="20.100000000000001" customHeight="1" x14ac:dyDescent="0.25">
      <c r="A20" s="10" t="s">
        <v>11</v>
      </c>
      <c r="B20" s="10"/>
      <c r="C20" s="10"/>
      <c r="D20" s="10"/>
      <c r="E20" s="10"/>
      <c r="F20" s="10"/>
      <c r="G20" s="8">
        <f>SUM(G10:G19)</f>
        <v>149940</v>
      </c>
    </row>
    <row r="21" spans="1:7" ht="20.100000000000001" customHeight="1" x14ac:dyDescent="0.25">
      <c r="A21" s="2"/>
      <c r="B21" s="2"/>
      <c r="C21" s="2"/>
      <c r="D21" s="30"/>
      <c r="E21" s="30"/>
      <c r="F21" s="30"/>
      <c r="G21" s="30"/>
    </row>
    <row r="22" spans="1:7" ht="20.100000000000001" customHeight="1" x14ac:dyDescent="0.25">
      <c r="A22" s="11" t="s">
        <v>12</v>
      </c>
      <c r="B22" s="12"/>
      <c r="C22" s="12"/>
      <c r="D22" s="12"/>
      <c r="E22" s="12"/>
      <c r="F22" s="12"/>
      <c r="G22" s="13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10" t="s">
        <v>3</v>
      </c>
      <c r="B24" s="10"/>
      <c r="C24" s="10"/>
      <c r="D24" s="10"/>
      <c r="E24" s="10"/>
      <c r="F24" s="10"/>
      <c r="G24" s="7" t="s">
        <v>4</v>
      </c>
    </row>
    <row r="25" spans="1:7" ht="20.100000000000001" customHeight="1" x14ac:dyDescent="0.25">
      <c r="A25" s="17" t="s">
        <v>8</v>
      </c>
      <c r="B25" s="17"/>
      <c r="C25" s="17" t="s">
        <v>5</v>
      </c>
      <c r="D25" s="17"/>
      <c r="E25" s="17" t="s">
        <v>14</v>
      </c>
      <c r="F25" s="17"/>
      <c r="G25" s="9">
        <f>418*2</f>
        <v>836</v>
      </c>
    </row>
    <row r="26" spans="1:7" ht="20.100000000000001" customHeight="1" x14ac:dyDescent="0.25">
      <c r="A26" s="17"/>
      <c r="B26" s="17"/>
      <c r="C26" s="17"/>
      <c r="D26" s="17"/>
      <c r="E26" s="17" t="s">
        <v>15</v>
      </c>
      <c r="F26" s="17"/>
      <c r="G26" s="9">
        <v>0</v>
      </c>
    </row>
    <row r="27" spans="1:7" ht="20.100000000000001" customHeight="1" x14ac:dyDescent="0.25">
      <c r="A27" s="17"/>
      <c r="B27" s="17"/>
      <c r="C27" s="17" t="s">
        <v>22</v>
      </c>
      <c r="D27" s="17"/>
      <c r="E27" s="17" t="s">
        <v>14</v>
      </c>
      <c r="F27" s="17"/>
      <c r="G27" s="9">
        <f>73*2</f>
        <v>146</v>
      </c>
    </row>
    <row r="28" spans="1:7" ht="20.100000000000001" customHeight="1" x14ac:dyDescent="0.25">
      <c r="A28" s="17"/>
      <c r="B28" s="17"/>
      <c r="C28" s="17"/>
      <c r="D28" s="17"/>
      <c r="E28" s="17" t="s">
        <v>15</v>
      </c>
      <c r="F28" s="17"/>
      <c r="G28" s="9">
        <v>0</v>
      </c>
    </row>
    <row r="29" spans="1:7" ht="20.100000000000001" customHeight="1" x14ac:dyDescent="0.25">
      <c r="A29" s="17"/>
      <c r="B29" s="17"/>
      <c r="C29" s="17" t="s">
        <v>9</v>
      </c>
      <c r="D29" s="17"/>
      <c r="E29" s="17"/>
      <c r="F29" s="17"/>
      <c r="G29" s="9">
        <f>74*2</f>
        <v>148</v>
      </c>
    </row>
    <row r="30" spans="1:7" ht="20.100000000000001" customHeight="1" x14ac:dyDescent="0.25">
      <c r="A30" s="17" t="s">
        <v>21</v>
      </c>
      <c r="B30" s="17"/>
      <c r="C30" s="17" t="s">
        <v>5</v>
      </c>
      <c r="D30" s="17"/>
      <c r="E30" s="17" t="s">
        <v>14</v>
      </c>
      <c r="F30" s="17"/>
      <c r="G30" s="9">
        <f>9*2</f>
        <v>18</v>
      </c>
    </row>
    <row r="31" spans="1:7" ht="20.100000000000001" customHeight="1" x14ac:dyDescent="0.25">
      <c r="A31" s="17"/>
      <c r="B31" s="17"/>
      <c r="C31" s="17"/>
      <c r="D31" s="17"/>
      <c r="E31" s="17" t="s">
        <v>15</v>
      </c>
      <c r="F31" s="17"/>
      <c r="G31" s="9">
        <v>0</v>
      </c>
    </row>
    <row r="32" spans="1:7" ht="20.100000000000001" customHeight="1" x14ac:dyDescent="0.25">
      <c r="A32" s="17"/>
      <c r="B32" s="17"/>
      <c r="C32" s="26" t="s">
        <v>22</v>
      </c>
      <c r="D32" s="27"/>
      <c r="E32" s="17" t="s">
        <v>14</v>
      </c>
      <c r="F32" s="17"/>
      <c r="G32" s="9">
        <f>22*2</f>
        <v>44</v>
      </c>
    </row>
    <row r="33" spans="1:7" ht="20.100000000000001" customHeight="1" x14ac:dyDescent="0.25">
      <c r="A33" s="17"/>
      <c r="B33" s="17"/>
      <c r="C33" s="28"/>
      <c r="D33" s="29"/>
      <c r="E33" s="17" t="s">
        <v>15</v>
      </c>
      <c r="F33" s="17"/>
      <c r="G33" s="9">
        <v>0</v>
      </c>
    </row>
    <row r="34" spans="1:7" ht="20.100000000000001" customHeight="1" x14ac:dyDescent="0.25">
      <c r="A34" s="17"/>
      <c r="B34" s="17"/>
      <c r="C34" s="17" t="s">
        <v>9</v>
      </c>
      <c r="D34" s="17"/>
      <c r="E34" s="17"/>
      <c r="F34" s="17"/>
      <c r="G34" s="9">
        <f>2*2</f>
        <v>4</v>
      </c>
    </row>
    <row r="35" spans="1:7" ht="20.100000000000001" customHeight="1" x14ac:dyDescent="0.25">
      <c r="A35" s="17" t="s">
        <v>16</v>
      </c>
      <c r="B35" s="17"/>
      <c r="C35" s="17"/>
      <c r="D35" s="17"/>
      <c r="E35" s="17"/>
      <c r="F35" s="17"/>
      <c r="G35" s="9">
        <f>19*2</f>
        <v>38</v>
      </c>
    </row>
    <row r="36" spans="1:7" s="4" customFormat="1" ht="20.100000000000001" customHeight="1" x14ac:dyDescent="0.25">
      <c r="A36" s="10" t="s">
        <v>11</v>
      </c>
      <c r="B36" s="10"/>
      <c r="C36" s="10"/>
      <c r="D36" s="10"/>
      <c r="E36" s="10"/>
      <c r="F36" s="10"/>
      <c r="G36" s="8">
        <f>SUM(G25:G35)</f>
        <v>1234</v>
      </c>
    </row>
    <row r="37" spans="1:7" ht="20.100000000000001" customHeight="1" x14ac:dyDescent="0.25">
      <c r="A37" s="3"/>
      <c r="B37" s="3"/>
      <c r="C37" s="3"/>
      <c r="D37" s="18"/>
      <c r="E37" s="18"/>
      <c r="F37" s="18"/>
      <c r="G37" s="18"/>
    </row>
    <row r="38" spans="1:7" ht="20.100000000000001" customHeight="1" x14ac:dyDescent="0.25">
      <c r="A38" s="11" t="s">
        <v>17</v>
      </c>
      <c r="B38" s="12"/>
      <c r="C38" s="12"/>
      <c r="D38" s="12"/>
      <c r="E38" s="12"/>
      <c r="F38" s="12"/>
      <c r="G38" s="13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10" t="s">
        <v>3</v>
      </c>
      <c r="B40" s="10"/>
      <c r="C40" s="10"/>
      <c r="D40" s="10"/>
      <c r="E40" s="10"/>
      <c r="F40" s="10"/>
      <c r="G40" s="7" t="s">
        <v>4</v>
      </c>
    </row>
    <row r="41" spans="1:7" ht="20.100000000000001" customHeight="1" x14ac:dyDescent="0.25">
      <c r="A41" s="17" t="s">
        <v>8</v>
      </c>
      <c r="B41" s="17"/>
      <c r="C41" s="17"/>
      <c r="D41" s="17" t="s">
        <v>19</v>
      </c>
      <c r="E41" s="17"/>
      <c r="F41" s="17"/>
      <c r="G41" s="9">
        <v>68959</v>
      </c>
    </row>
    <row r="42" spans="1:7" ht="20.100000000000001" customHeight="1" x14ac:dyDescent="0.25">
      <c r="A42" s="17"/>
      <c r="B42" s="17"/>
      <c r="C42" s="17"/>
      <c r="D42" s="17" t="s">
        <v>20</v>
      </c>
      <c r="E42" s="17"/>
      <c r="F42" s="17"/>
      <c r="G42" s="9">
        <v>13768</v>
      </c>
    </row>
    <row r="43" spans="1:7" ht="20.100000000000001" customHeight="1" x14ac:dyDescent="0.25">
      <c r="A43" s="17" t="s">
        <v>21</v>
      </c>
      <c r="B43" s="17"/>
      <c r="C43" s="17"/>
      <c r="D43" s="17" t="s">
        <v>19</v>
      </c>
      <c r="E43" s="17"/>
      <c r="F43" s="17"/>
      <c r="G43" s="9">
        <v>0</v>
      </c>
    </row>
    <row r="44" spans="1:7" ht="20.100000000000001" customHeight="1" x14ac:dyDescent="0.25">
      <c r="A44" s="17"/>
      <c r="B44" s="17"/>
      <c r="C44" s="17"/>
      <c r="D44" s="17" t="s">
        <v>20</v>
      </c>
      <c r="E44" s="17"/>
      <c r="F44" s="17"/>
      <c r="G44" s="9">
        <v>0</v>
      </c>
    </row>
    <row r="45" spans="1:7" s="4" customFormat="1" ht="20.100000000000001" customHeight="1" x14ac:dyDescent="0.25">
      <c r="A45" s="10" t="s">
        <v>11</v>
      </c>
      <c r="B45" s="10"/>
      <c r="C45" s="10"/>
      <c r="D45" s="10"/>
      <c r="E45" s="10"/>
      <c r="F45" s="10"/>
      <c r="G45" s="8">
        <f>SUM(G41:G44)</f>
        <v>82727</v>
      </c>
    </row>
  </sheetData>
  <mergeCells count="60">
    <mergeCell ref="A7:G7"/>
    <mergeCell ref="A1:G1"/>
    <mergeCell ref="A3:G3"/>
    <mergeCell ref="A4:G4"/>
    <mergeCell ref="A5:E5"/>
    <mergeCell ref="F5:G5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20:F20"/>
    <mergeCell ref="D21:G21"/>
    <mergeCell ref="A22:G22"/>
    <mergeCell ref="A23:G23"/>
    <mergeCell ref="A24:F24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C34:F34"/>
    <mergeCell ref="A35:F35"/>
    <mergeCell ref="A36:F36"/>
    <mergeCell ref="D37:G37"/>
    <mergeCell ref="A38:G38"/>
    <mergeCell ref="A45:F45"/>
    <mergeCell ref="A40:F40"/>
    <mergeCell ref="A41:C42"/>
    <mergeCell ref="D41:F41"/>
    <mergeCell ref="D42:F42"/>
    <mergeCell ref="A43:C44"/>
    <mergeCell ref="D43:F43"/>
    <mergeCell ref="D44:F44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ResumoAnual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ResumoAnual!Area_de_impressao</vt:lpstr>
      <vt:lpstr>set!Area_de_impressao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S. Santana</dc:creator>
  <cp:lastModifiedBy>Wilson S. Santana</cp:lastModifiedBy>
  <cp:lastPrinted>2019-02-21T18:15:51Z</cp:lastPrinted>
  <dcterms:created xsi:type="dcterms:W3CDTF">2019-02-21T15:06:54Z</dcterms:created>
  <dcterms:modified xsi:type="dcterms:W3CDTF">2020-01-16T15:04:31Z</dcterms:modified>
</cp:coreProperties>
</file>